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5520" tabRatio="684" activeTab="3"/>
  </bookViews>
  <sheets>
    <sheet name="IS" sheetId="1" r:id="rId1"/>
    <sheet name="SOCIE" sheetId="2" r:id="rId2"/>
    <sheet name="BS" sheetId="3" r:id="rId3"/>
    <sheet name="CF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<sst xmlns="http://schemas.openxmlformats.org/spreadsheetml/2006/main" count="143" uniqueCount="99">
  <si>
    <t>CRESCENDO CORPORATION BERHAD</t>
  </si>
  <si>
    <t>QUARTERLY REPORT</t>
  </si>
  <si>
    <t>CURRENT</t>
  </si>
  <si>
    <t>PRECEDING YEAR</t>
  </si>
  <si>
    <t>YEAR</t>
  </si>
  <si>
    <t>CORRESPONDING</t>
  </si>
  <si>
    <t>QUARTER</t>
  </si>
  <si>
    <t>TO DATE</t>
  </si>
  <si>
    <t>PERIOD</t>
  </si>
  <si>
    <t>30/04/2003</t>
  </si>
  <si>
    <t>30/04/2002</t>
  </si>
  <si>
    <t>RM'000</t>
  </si>
  <si>
    <t>Revenue</t>
  </si>
  <si>
    <t>Dividend per share (sen)</t>
  </si>
  <si>
    <t>AS AT END OF</t>
  </si>
  <si>
    <t>Net tangible assets per share (RM)</t>
  </si>
  <si>
    <t>RM' 000</t>
  </si>
  <si>
    <t>Deferred tax assets</t>
  </si>
  <si>
    <t>Profit from operations</t>
  </si>
  <si>
    <t>Profit before tax</t>
  </si>
  <si>
    <t>Short term borrowings</t>
  </si>
  <si>
    <t>Long term borrowings</t>
  </si>
  <si>
    <t>Treasury shares</t>
  </si>
  <si>
    <t>UNAUDITED CONDENSED CONSOLIDATED INCOME STATEMENT</t>
  </si>
  <si>
    <t>INDIVIDUAL QUARTER</t>
  </si>
  <si>
    <t>CUMULATIVE QUARTER</t>
  </si>
  <si>
    <t>Gross profit</t>
  </si>
  <si>
    <t>Other operating income</t>
  </si>
  <si>
    <t>Operating expenses</t>
  </si>
  <si>
    <t>Gain / (Loss) on disposal of investment</t>
  </si>
  <si>
    <t>Finance cost</t>
  </si>
  <si>
    <t>Tax</t>
  </si>
  <si>
    <t>Profit after tax</t>
  </si>
  <si>
    <t>Minority interests</t>
  </si>
  <si>
    <t>Net profit for the financial period</t>
  </si>
  <si>
    <t>Earnings per share (sen):-</t>
  </si>
  <si>
    <t>Basic</t>
  </si>
  <si>
    <t>Dilluted</t>
  </si>
  <si>
    <t>UNAUDITED CONDENSED CONSOLIDATED STATEMENT OF CHANGES IN EQUITY</t>
  </si>
  <si>
    <t>Share</t>
  </si>
  <si>
    <t>Treasury</t>
  </si>
  <si>
    <t>Non distributable</t>
  </si>
  <si>
    <t>Distributable</t>
  </si>
  <si>
    <t>Capital</t>
  </si>
  <si>
    <t>Shares</t>
  </si>
  <si>
    <t>Reserves</t>
  </si>
  <si>
    <t>Total</t>
  </si>
  <si>
    <t>Three months ended 30 April 2003</t>
  </si>
  <si>
    <t>Balance as at 1 February 2003</t>
  </si>
  <si>
    <t>As previously stated</t>
  </si>
  <si>
    <t>Prior year adjustments</t>
  </si>
  <si>
    <t>As restated</t>
  </si>
  <si>
    <t>Movement during the period</t>
  </si>
  <si>
    <t>Balance as at 30 April 2003</t>
  </si>
  <si>
    <t>Twelve months ended 31 January 2003</t>
  </si>
  <si>
    <t>Balance as at 1 February 2002</t>
  </si>
  <si>
    <t>Movement during the year</t>
  </si>
  <si>
    <t>Balance as at 31 January 2003</t>
  </si>
  <si>
    <t>UNAUDITED CONDENSED CONSOLIDATED BALANCE SHEET</t>
  </si>
  <si>
    <t>AS AT</t>
  </si>
  <si>
    <t>END OF</t>
  </si>
  <si>
    <t>PRECEDING</t>
  </si>
  <si>
    <t>FINANCIAL</t>
  </si>
  <si>
    <t>31/01/2003</t>
  </si>
  <si>
    <t>NON CURRENT ASSETS</t>
  </si>
  <si>
    <t>Property, plant and equipment</t>
  </si>
  <si>
    <t>Long term investments</t>
  </si>
  <si>
    <t>Other long term assets - Land and development expenditure</t>
  </si>
  <si>
    <t>CURRENT ASSETS</t>
  </si>
  <si>
    <t>Land and development expenditure</t>
  </si>
  <si>
    <t>Inventories</t>
  </si>
  <si>
    <t>Debtors</t>
  </si>
  <si>
    <t>Cash and cash equivalents</t>
  </si>
  <si>
    <t>CURRENT LIABILITIES</t>
  </si>
  <si>
    <t>Creditors</t>
  </si>
  <si>
    <t>Provision for tax</t>
  </si>
  <si>
    <t>Net Current Assets</t>
  </si>
  <si>
    <t>NON CURRENT LIABILITIES</t>
  </si>
  <si>
    <t>3% ICULS 2002/2007</t>
  </si>
  <si>
    <t>Deferred tax liabilities</t>
  </si>
  <si>
    <t>CAPITAL AND RESERVES</t>
  </si>
  <si>
    <t>Share capital</t>
  </si>
  <si>
    <t>Shareholders' equity</t>
  </si>
  <si>
    <t>UNAUDITED CONDENSED CONSOLIDATED CASH FLOW STATEMENT</t>
  </si>
  <si>
    <t>Cash flows from operating activities</t>
  </si>
  <si>
    <t>Cash flows from investing activities</t>
  </si>
  <si>
    <t>Cash flows from financing activities</t>
  </si>
  <si>
    <t>Net (decrease) / increase in cash and cash equivalents</t>
  </si>
  <si>
    <t>Cash and cash equivalents at the beginning of the financial period/year</t>
  </si>
  <si>
    <t>Cash and cash equivalents at the end of the financial period/year</t>
  </si>
  <si>
    <t>Deposits with licensed banks</t>
  </si>
  <si>
    <t>Cash and bank balances</t>
  </si>
  <si>
    <t>Bank overdraft</t>
  </si>
  <si>
    <t>As above</t>
  </si>
  <si>
    <t>`</t>
  </si>
  <si>
    <t>(The Unaudited Condensed Consolidated Income Statement should be read in conjunction with the</t>
  </si>
  <si>
    <t>Annual Financial Statements for the financial year ended 31 January 2003)</t>
  </si>
  <si>
    <t>(The Unaudited Condensed Cash Flow Statement should be read in conjunction with the</t>
  </si>
  <si>
    <t>(The Unaudited Condensed Statement of Changes in Equity should be read in conjunction with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</si>
</sst>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0" applyNumberFormat="1" applyAlignment="1">
      <alignment/>
    </xf>
    <xf numFmtId="43" fontId="0" fillId="0" borderId="0" xfId="15" applyNumberFormat="1" applyBorder="1" applyAlignment="1">
      <alignment/>
    </xf>
    <xf numFmtId="0" fontId="2" fillId="0" borderId="0" xfId="0" applyFont="1" applyBorder="1" applyAlignment="1">
      <alignment horizontal="center"/>
    </xf>
    <xf numFmtId="15" fontId="3" fillId="0" borderId="0" xfId="0" applyNumberFormat="1" applyFont="1" applyAlignment="1" quotePrefix="1">
      <alignment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43" fontId="0" fillId="0" borderId="1" xfId="15" applyBorder="1" applyAlignment="1">
      <alignment/>
    </xf>
    <xf numFmtId="164" fontId="0" fillId="0" borderId="0" xfId="0" applyNumberFormat="1" applyBorder="1" applyAlignment="1">
      <alignment/>
    </xf>
    <xf numFmtId="164" fontId="0" fillId="0" borderId="4" xfId="15" applyNumberFormat="1" applyBorder="1" applyAlignment="1">
      <alignment/>
    </xf>
    <xf numFmtId="43" fontId="0" fillId="0" borderId="3" xfId="15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\New\Account\Consolidation\CCB%20Consol\2004\1st%20Quarter\CCB%20-%20Consol%20-%2031-01-2004%20-%20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 A2 &amp; A3"/>
      <sheetName val="Notes"/>
      <sheetName val="FYE Tax provision - workings"/>
      <sheetName val="Income statement"/>
      <sheetName val="Statement of changes in equity"/>
      <sheetName val="Balance sheet"/>
      <sheetName val="CFStatement"/>
      <sheetName val="Cash flow statement"/>
      <sheetName val="Cash flow statement - workings"/>
      <sheetName val="Cash flow statement - workings2"/>
      <sheetName val="Corporate expenses"/>
      <sheetName val="Segmental - Jan 2003"/>
      <sheetName val="Segmental - April 2003"/>
      <sheetName val="Segmental info - Old"/>
      <sheetName val="CCB Consol"/>
      <sheetName val="CAJ-BS"/>
      <sheetName val="CAJ-IS"/>
      <sheetName val="CCB-workings"/>
      <sheetName val="CCB"/>
      <sheetName val="PID"/>
      <sheetName val="Ambok"/>
      <sheetName val="CDSB"/>
      <sheetName val="CJSB"/>
      <sheetName val="CLSB"/>
      <sheetName val="Unibase"/>
      <sheetName val="CESB"/>
      <sheetName val="CIC"/>
      <sheetName val="CCCSB"/>
    </sheetNames>
    <sheetDataSet>
      <sheetData sheetId="1">
        <row r="381">
          <cell r="H381">
            <v>2118</v>
          </cell>
          <cell r="J381">
            <v>2118</v>
          </cell>
        </row>
        <row r="394">
          <cell r="H394">
            <v>111582</v>
          </cell>
          <cell r="J394">
            <v>111582</v>
          </cell>
        </row>
        <row r="396">
          <cell r="H396">
            <v>151768</v>
          </cell>
          <cell r="J396">
            <v>151768</v>
          </cell>
        </row>
      </sheetData>
      <sheetData sheetId="3">
        <row r="11">
          <cell r="G11" t="str">
            <v>30/04/2003</v>
          </cell>
        </row>
      </sheetData>
      <sheetData sheetId="5">
        <row r="9">
          <cell r="C9" t="str">
            <v>30/04/2003</v>
          </cell>
          <cell r="E9" t="str">
            <v>31/01/2003</v>
          </cell>
        </row>
        <row r="41">
          <cell r="C41">
            <v>111761</v>
          </cell>
          <cell r="E41">
            <v>111166</v>
          </cell>
        </row>
        <row r="44">
          <cell r="C44">
            <v>235233</v>
          </cell>
          <cell r="E44">
            <v>233701</v>
          </cell>
        </row>
      </sheetData>
      <sheetData sheetId="7">
        <row r="20">
          <cell r="C20">
            <v>356932.00000000023</v>
          </cell>
          <cell r="E20">
            <v>24345805</v>
          </cell>
        </row>
        <row r="31">
          <cell r="C31">
            <v>-1689183</v>
          </cell>
          <cell r="E31">
            <v>-121552036</v>
          </cell>
        </row>
        <row r="48">
          <cell r="C48">
            <v>-45720</v>
          </cell>
          <cell r="E48">
            <v>73778708</v>
          </cell>
        </row>
        <row r="52">
          <cell r="C52">
            <v>28000847</v>
          </cell>
          <cell r="E52">
            <v>51428370</v>
          </cell>
        </row>
        <row r="57">
          <cell r="C57">
            <v>12538250</v>
          </cell>
          <cell r="E57">
            <v>13588250</v>
          </cell>
        </row>
        <row r="58">
          <cell r="C58">
            <v>14454690</v>
          </cell>
          <cell r="E58">
            <v>14504361</v>
          </cell>
        </row>
        <row r="59">
          <cell r="C59">
            <v>-370064</v>
          </cell>
          <cell r="E59">
            <v>-91764</v>
          </cell>
        </row>
      </sheetData>
      <sheetData sheetId="14">
        <row r="7">
          <cell r="B7">
            <v>196160087</v>
          </cell>
        </row>
        <row r="10">
          <cell r="B10">
            <v>7439202</v>
          </cell>
        </row>
        <row r="11">
          <cell r="B11">
            <v>50862231</v>
          </cell>
        </row>
        <row r="12">
          <cell r="B12">
            <v>818000</v>
          </cell>
        </row>
        <row r="16">
          <cell r="B16">
            <v>8313422</v>
          </cell>
        </row>
        <row r="17">
          <cell r="B17">
            <v>15652916</v>
          </cell>
        </row>
        <row r="18">
          <cell r="B18">
            <v>3450632</v>
          </cell>
          <cell r="C18">
            <v>2613824</v>
          </cell>
        </row>
        <row r="19">
          <cell r="B19">
            <v>10232674</v>
          </cell>
          <cell r="C19">
            <v>8320948</v>
          </cell>
        </row>
        <row r="20">
          <cell r="B20">
            <v>10115292</v>
          </cell>
          <cell r="C20">
            <v>12490137</v>
          </cell>
        </row>
        <row r="21">
          <cell r="B21">
            <v>2545003</v>
          </cell>
          <cell r="C21">
            <v>1357147</v>
          </cell>
        </row>
        <row r="26">
          <cell r="B26">
            <v>1670246</v>
          </cell>
          <cell r="C26">
            <v>1513464</v>
          </cell>
        </row>
        <row r="29">
          <cell r="B29">
            <v>12538250</v>
          </cell>
          <cell r="C29">
            <v>13588250</v>
          </cell>
        </row>
        <row r="30">
          <cell r="B30">
            <v>14454690</v>
          </cell>
          <cell r="C30">
            <v>14504361</v>
          </cell>
        </row>
        <row r="34">
          <cell r="B34">
            <v>7422937</v>
          </cell>
          <cell r="C34">
            <v>6658212</v>
          </cell>
        </row>
        <row r="35">
          <cell r="B35">
            <v>7674448</v>
          </cell>
          <cell r="C35">
            <v>7441352</v>
          </cell>
        </row>
        <row r="36">
          <cell r="B36">
            <v>29712</v>
          </cell>
        </row>
        <row r="40">
          <cell r="B40">
            <v>27715</v>
          </cell>
          <cell r="C40">
            <v>66935</v>
          </cell>
        </row>
        <row r="41">
          <cell r="B41">
            <v>40086</v>
          </cell>
          <cell r="C41">
            <v>46335</v>
          </cell>
        </row>
        <row r="44">
          <cell r="B44">
            <v>370064</v>
          </cell>
        </row>
        <row r="46">
          <cell r="B46">
            <v>1411184.0000000002</v>
          </cell>
        </row>
        <row r="54">
          <cell r="B54">
            <v>31440</v>
          </cell>
        </row>
        <row r="55">
          <cell r="B55">
            <v>35000000</v>
          </cell>
        </row>
        <row r="56">
          <cell r="B56">
            <v>40186365</v>
          </cell>
        </row>
        <row r="57">
          <cell r="B57">
            <v>4787907</v>
          </cell>
        </row>
        <row r="63">
          <cell r="B63">
            <v>111760565</v>
          </cell>
          <cell r="C63">
            <v>111166060</v>
          </cell>
        </row>
        <row r="64">
          <cell r="B64">
            <v>-109954</v>
          </cell>
        </row>
        <row r="66">
          <cell r="B66">
            <v>14469295</v>
          </cell>
          <cell r="C66">
            <v>14469295</v>
          </cell>
        </row>
        <row r="67">
          <cell r="B67">
            <v>322547</v>
          </cell>
          <cell r="C67">
            <v>0</v>
          </cell>
        </row>
        <row r="68">
          <cell r="B68">
            <v>28973700</v>
          </cell>
          <cell r="C68">
            <v>28973700</v>
          </cell>
        </row>
        <row r="69">
          <cell r="B69">
            <v>79816126.00000001</v>
          </cell>
          <cell r="C69">
            <v>79092037</v>
          </cell>
        </row>
        <row r="72">
          <cell r="B72">
            <v>2038508.0000000002</v>
          </cell>
        </row>
        <row r="93">
          <cell r="B93">
            <v>11512263</v>
          </cell>
        </row>
        <row r="120">
          <cell r="B120">
            <v>3771432</v>
          </cell>
        </row>
        <row r="139">
          <cell r="B139">
            <v>392405</v>
          </cell>
        </row>
        <row r="247">
          <cell r="B247">
            <v>1588846</v>
          </cell>
        </row>
        <row r="271">
          <cell r="B271">
            <v>14116</v>
          </cell>
        </row>
        <row r="273">
          <cell r="B273">
            <v>0</v>
          </cell>
        </row>
        <row r="287">
          <cell r="B287">
            <v>20277</v>
          </cell>
        </row>
        <row r="294">
          <cell r="B294">
            <v>-657000</v>
          </cell>
        </row>
        <row r="297">
          <cell r="B297">
            <v>22491.8</v>
          </cell>
        </row>
        <row r="298">
          <cell r="B298">
            <v>1906089.8</v>
          </cell>
        </row>
        <row r="302">
          <cell r="B3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="88" zoomScaleNormal="88" workbookViewId="0" topLeftCell="C5">
      <selection activeCell="J3" sqref="J3"/>
    </sheetView>
  </sheetViews>
  <sheetFormatPr defaultColWidth="9.140625" defaultRowHeight="12.75"/>
  <cols>
    <col min="1" max="1" width="2.7109375" style="0" customWidth="1"/>
    <col min="2" max="2" width="39.140625" style="0" customWidth="1"/>
    <col min="3" max="3" width="11.00390625" style="0" customWidth="1"/>
    <col min="4" max="4" width="1.7109375" style="0" customWidth="1"/>
    <col min="5" max="5" width="17.28125" style="0" customWidth="1"/>
    <col min="6" max="6" width="1.28515625" style="0" customWidth="1"/>
    <col min="7" max="7" width="11.00390625" style="0" customWidth="1"/>
    <col min="8" max="8" width="1.7109375" style="0" customWidth="1"/>
    <col min="9" max="9" width="17.57421875" style="0" customWidth="1"/>
  </cols>
  <sheetData>
    <row r="1" spans="1:2" ht="15.75">
      <c r="A1" s="1" t="s">
        <v>0</v>
      </c>
      <c r="B1" s="1"/>
    </row>
    <row r="2" spans="1:2" ht="15.75">
      <c r="A2" s="1" t="s">
        <v>1</v>
      </c>
      <c r="B2" s="1"/>
    </row>
    <row r="3" spans="1:2" ht="12.75">
      <c r="A3" s="2"/>
      <c r="B3" s="2"/>
    </row>
    <row r="4" spans="1:2" ht="19.5" customHeight="1">
      <c r="A4" s="1" t="s">
        <v>23</v>
      </c>
      <c r="B4" s="1"/>
    </row>
    <row r="7" spans="3:9" ht="12.75">
      <c r="C7" s="28" t="s">
        <v>24</v>
      </c>
      <c r="D7" s="28"/>
      <c r="E7" s="28"/>
      <c r="G7" s="28" t="s">
        <v>25</v>
      </c>
      <c r="H7" s="28"/>
      <c r="I7" s="28"/>
    </row>
    <row r="8" spans="3:9" ht="12.75">
      <c r="C8" s="3" t="s">
        <v>2</v>
      </c>
      <c r="D8" s="3"/>
      <c r="E8" s="3" t="s">
        <v>3</v>
      </c>
      <c r="F8" s="4"/>
      <c r="G8" s="3" t="s">
        <v>2</v>
      </c>
      <c r="H8" s="3"/>
      <c r="I8" s="3" t="s">
        <v>3</v>
      </c>
    </row>
    <row r="9" spans="3:9" ht="12.75">
      <c r="C9" s="3" t="s">
        <v>4</v>
      </c>
      <c r="D9" s="3"/>
      <c r="E9" s="3" t="s">
        <v>5</v>
      </c>
      <c r="F9" s="4"/>
      <c r="G9" s="3" t="s">
        <v>4</v>
      </c>
      <c r="H9" s="3"/>
      <c r="I9" s="3" t="s">
        <v>5</v>
      </c>
    </row>
    <row r="10" spans="3:9" ht="12.75">
      <c r="C10" s="3" t="s">
        <v>6</v>
      </c>
      <c r="D10" s="3"/>
      <c r="E10" s="3" t="s">
        <v>6</v>
      </c>
      <c r="F10" s="4"/>
      <c r="G10" s="3" t="s">
        <v>7</v>
      </c>
      <c r="H10" s="3"/>
      <c r="I10" s="3" t="s">
        <v>8</v>
      </c>
    </row>
    <row r="11" spans="3:9" ht="12.75">
      <c r="C11" s="5" t="s">
        <v>9</v>
      </c>
      <c r="D11" s="3"/>
      <c r="E11" s="5" t="s">
        <v>10</v>
      </c>
      <c r="F11" s="4"/>
      <c r="G11" s="6" t="str">
        <f>+C11</f>
        <v>30/04/2003</v>
      </c>
      <c r="H11" s="3"/>
      <c r="I11" s="6" t="str">
        <f>+E11</f>
        <v>30/04/2002</v>
      </c>
    </row>
    <row r="12" spans="3:9" ht="12.75">
      <c r="C12" s="3" t="s">
        <v>11</v>
      </c>
      <c r="D12" s="3"/>
      <c r="E12" s="3" t="s">
        <v>11</v>
      </c>
      <c r="F12" s="4"/>
      <c r="G12" s="3" t="s">
        <v>11</v>
      </c>
      <c r="H12" s="3"/>
      <c r="I12" s="3" t="s">
        <v>11</v>
      </c>
    </row>
    <row r="14" spans="1:9" ht="12.75">
      <c r="A14" t="s">
        <v>12</v>
      </c>
      <c r="C14" s="8">
        <f>G14-0</f>
        <v>11512</v>
      </c>
      <c r="D14" s="8"/>
      <c r="E14" s="8">
        <f>I14-0</f>
        <v>17733</v>
      </c>
      <c r="F14" s="8"/>
      <c r="G14" s="8">
        <f>ROUND('[1]CCB Consol'!B93/1000,0)</f>
        <v>11512</v>
      </c>
      <c r="H14" s="8"/>
      <c r="I14" s="8">
        <v>17733</v>
      </c>
    </row>
    <row r="15" spans="3:9" ht="4.5" customHeight="1" thickBot="1">
      <c r="C15" s="17"/>
      <c r="D15" s="15"/>
      <c r="E15" s="17"/>
      <c r="F15" s="15"/>
      <c r="G15" s="17"/>
      <c r="H15" s="15"/>
      <c r="I15" s="17"/>
    </row>
    <row r="16" spans="3:9" ht="13.5" thickTop="1">
      <c r="C16" s="8"/>
      <c r="D16" s="8"/>
      <c r="E16" s="8"/>
      <c r="F16" s="8"/>
      <c r="G16" s="8"/>
      <c r="H16" s="8"/>
      <c r="I16" s="8"/>
    </row>
    <row r="17" spans="1:9" ht="12.75">
      <c r="A17" t="s">
        <v>26</v>
      </c>
      <c r="C17" s="8">
        <f>G17-0</f>
        <v>3772</v>
      </c>
      <c r="D17" s="8"/>
      <c r="E17" s="8">
        <f>I17-0</f>
        <v>4575</v>
      </c>
      <c r="F17" s="8"/>
      <c r="G17" s="8">
        <f>ROUND('[1]CCB Consol'!B120/1000,0)+1</f>
        <v>3772</v>
      </c>
      <c r="H17" s="8"/>
      <c r="I17" s="8">
        <v>4575</v>
      </c>
    </row>
    <row r="18" spans="1:9" ht="12.75">
      <c r="A18" t="s">
        <v>27</v>
      </c>
      <c r="C18" s="8">
        <f>G18-0</f>
        <v>392</v>
      </c>
      <c r="D18" s="8"/>
      <c r="E18" s="8">
        <f>I18-0</f>
        <v>685</v>
      </c>
      <c r="F18" s="8"/>
      <c r="G18" s="8">
        <f>ROUND('[1]CCB Consol'!B139/1000,0)</f>
        <v>392</v>
      </c>
      <c r="H18" s="8"/>
      <c r="I18" s="8">
        <v>685</v>
      </c>
    </row>
    <row r="19" spans="1:9" ht="12.75">
      <c r="A19" t="s">
        <v>28</v>
      </c>
      <c r="C19" s="8">
        <f>G19+0</f>
        <v>-1603</v>
      </c>
      <c r="D19" s="8"/>
      <c r="E19" s="8">
        <f>I19+0</f>
        <v>-1465</v>
      </c>
      <c r="F19" s="8"/>
      <c r="G19" s="8">
        <f>-ROUND(('[1]CCB Consol'!B247+'[1]CCB Consol'!B271)/1000,0)</f>
        <v>-1603</v>
      </c>
      <c r="H19" s="8"/>
      <c r="I19" s="8">
        <v>-1465</v>
      </c>
    </row>
    <row r="20" spans="1:9" ht="12.75">
      <c r="A20" t="s">
        <v>29</v>
      </c>
      <c r="C20" s="8">
        <f>G20-0</f>
        <v>0</v>
      </c>
      <c r="D20" s="8"/>
      <c r="E20" s="8">
        <f>I20-0</f>
        <v>727</v>
      </c>
      <c r="F20" s="8"/>
      <c r="G20" s="8">
        <f>ROUND('[1]CCB Consol'!B273/1000,0)</f>
        <v>0</v>
      </c>
      <c r="H20" s="8"/>
      <c r="I20" s="8">
        <v>727</v>
      </c>
    </row>
    <row r="21" spans="3:9" ht="4.5" customHeight="1">
      <c r="C21" s="14"/>
      <c r="D21" s="15"/>
      <c r="E21" s="14"/>
      <c r="F21" s="15"/>
      <c r="G21" s="14"/>
      <c r="H21" s="15"/>
      <c r="I21" s="14"/>
    </row>
    <row r="22" spans="3:9" ht="12.75">
      <c r="C22" s="8"/>
      <c r="D22" s="8"/>
      <c r="E22" s="8"/>
      <c r="F22" s="8"/>
      <c r="G22" s="8"/>
      <c r="H22" s="8"/>
      <c r="I22" s="8"/>
    </row>
    <row r="23" spans="1:9" ht="12.75">
      <c r="A23" t="s">
        <v>18</v>
      </c>
      <c r="C23" s="8">
        <f>SUM(C17:C22)</f>
        <v>2561</v>
      </c>
      <c r="D23" s="8"/>
      <c r="E23" s="8">
        <f>SUM(E17:E22)</f>
        <v>4522</v>
      </c>
      <c r="F23" s="8"/>
      <c r="G23" s="8">
        <f>SUM(G17:G22)</f>
        <v>2561</v>
      </c>
      <c r="H23" s="8"/>
      <c r="I23" s="8">
        <f>SUM(I17:I22)</f>
        <v>4522</v>
      </c>
    </row>
    <row r="24" spans="3:9" ht="12.75">
      <c r="C24" s="8"/>
      <c r="D24" s="8"/>
      <c r="E24" s="8"/>
      <c r="F24" s="8"/>
      <c r="G24" s="8"/>
      <c r="H24" s="8"/>
      <c r="I24" s="8"/>
    </row>
    <row r="25" spans="1:9" ht="12.75">
      <c r="A25" t="s">
        <v>30</v>
      </c>
      <c r="C25" s="14">
        <f>G25+0</f>
        <v>-20</v>
      </c>
      <c r="D25" s="8"/>
      <c r="E25" s="14">
        <f>I25+0</f>
        <v>-28</v>
      </c>
      <c r="F25" s="8"/>
      <c r="G25" s="14">
        <f>-ROUND('[1]CCB Consol'!B287/1000,0)</f>
        <v>-20</v>
      </c>
      <c r="H25" s="8"/>
      <c r="I25" s="14">
        <v>-28</v>
      </c>
    </row>
    <row r="26" spans="3:9" ht="12.75">
      <c r="C26" s="8"/>
      <c r="D26" s="8"/>
      <c r="E26" s="8"/>
      <c r="F26" s="8"/>
      <c r="G26" s="8"/>
      <c r="H26" s="8"/>
      <c r="I26" s="8"/>
    </row>
    <row r="27" spans="1:9" ht="12.75">
      <c r="A27" t="s">
        <v>19</v>
      </c>
      <c r="C27" s="8">
        <f>SUM(C22:C25)</f>
        <v>2541</v>
      </c>
      <c r="D27" s="8"/>
      <c r="E27" s="8">
        <f>SUM(E22:E25)</f>
        <v>4494</v>
      </c>
      <c r="F27" s="8"/>
      <c r="G27" s="8">
        <f>SUM(G22:G25)</f>
        <v>2541</v>
      </c>
      <c r="H27" s="8"/>
      <c r="I27" s="8">
        <f>SUM(I22:I25)</f>
        <v>4494</v>
      </c>
    </row>
    <row r="28" spans="1:9" ht="12.75">
      <c r="A28" s="18"/>
      <c r="B28" s="18"/>
      <c r="C28" s="8"/>
      <c r="D28" s="8"/>
      <c r="E28" s="8"/>
      <c r="F28" s="8"/>
      <c r="G28" s="8"/>
      <c r="H28" s="8"/>
      <c r="I28" s="8"/>
    </row>
    <row r="29" spans="1:9" ht="12.75">
      <c r="A29" t="s">
        <v>31</v>
      </c>
      <c r="C29" s="14">
        <f>G29+0</f>
        <v>-657</v>
      </c>
      <c r="D29" s="8"/>
      <c r="E29" s="14">
        <f>I29+0</f>
        <v>-1262</v>
      </c>
      <c r="F29" s="8"/>
      <c r="G29" s="14">
        <f>ROUND('[1]CCB Consol'!B294/1000,0)</f>
        <v>-657</v>
      </c>
      <c r="H29" s="8"/>
      <c r="I29" s="14">
        <f>-961-301</f>
        <v>-1262</v>
      </c>
    </row>
    <row r="30" spans="3:9" ht="12.75">
      <c r="C30" s="8"/>
      <c r="D30" s="8"/>
      <c r="E30" s="8"/>
      <c r="F30" s="8"/>
      <c r="G30" s="8"/>
      <c r="H30" s="8"/>
      <c r="I30" s="8"/>
    </row>
    <row r="31" spans="1:9" ht="12.75">
      <c r="A31" t="s">
        <v>32</v>
      </c>
      <c r="C31" s="8">
        <f>SUM(C26:C29)</f>
        <v>1884</v>
      </c>
      <c r="D31" s="8"/>
      <c r="E31" s="8">
        <f>SUM(E26:E29)</f>
        <v>3232</v>
      </c>
      <c r="F31" s="8"/>
      <c r="G31" s="8">
        <f>SUM(G26:G29)</f>
        <v>1884</v>
      </c>
      <c r="H31" s="8"/>
      <c r="I31" s="8">
        <f>SUM(I26:I29)</f>
        <v>3232</v>
      </c>
    </row>
    <row r="32" spans="3:9" ht="12.75">
      <c r="C32" s="8"/>
      <c r="D32" s="8"/>
      <c r="E32" s="8"/>
      <c r="F32" s="8"/>
      <c r="G32" s="8"/>
      <c r="H32" s="8"/>
      <c r="I32" s="8"/>
    </row>
    <row r="33" spans="1:9" ht="12.75">
      <c r="A33" t="s">
        <v>33</v>
      </c>
      <c r="C33" s="14">
        <f>G33+0</f>
        <v>22</v>
      </c>
      <c r="D33" s="8"/>
      <c r="E33" s="14">
        <f>I33+0</f>
        <v>-62</v>
      </c>
      <c r="F33" s="8"/>
      <c r="G33" s="14">
        <f>ROUND('[1]CCB Consol'!B297/1000,0)</f>
        <v>22</v>
      </c>
      <c r="H33" s="8"/>
      <c r="I33" s="14">
        <v>-62</v>
      </c>
    </row>
    <row r="34" spans="3:9" ht="12.75">
      <c r="C34" s="8"/>
      <c r="D34" s="8"/>
      <c r="E34" s="8"/>
      <c r="F34" s="8"/>
      <c r="G34" s="8"/>
      <c r="H34" s="8"/>
      <c r="I34" s="8"/>
    </row>
    <row r="35" spans="1:9" ht="13.5" thickBot="1">
      <c r="A35" t="s">
        <v>34</v>
      </c>
      <c r="C35" s="17">
        <f>SUM(C30:C33)</f>
        <v>1906</v>
      </c>
      <c r="D35" s="8"/>
      <c r="E35" s="17">
        <f>SUM(E30:E33)</f>
        <v>3170</v>
      </c>
      <c r="F35" s="8"/>
      <c r="G35" s="17">
        <f>SUM(G30:G33)</f>
        <v>1906</v>
      </c>
      <c r="H35" s="8"/>
      <c r="I35" s="17">
        <f>SUM(I30:I33)</f>
        <v>3170</v>
      </c>
    </row>
    <row r="36" spans="3:5" ht="13.5" thickTop="1">
      <c r="C36" s="18"/>
      <c r="E36" s="18"/>
    </row>
    <row r="37" ht="12.75">
      <c r="A37" t="s">
        <v>35</v>
      </c>
    </row>
    <row r="38" spans="2:9" ht="12.75">
      <c r="B38" t="s">
        <v>36</v>
      </c>
      <c r="C38" s="19">
        <f>ROUND(C35/'[1]Notes'!H394*100,2)</f>
        <v>1.71</v>
      </c>
      <c r="D38" s="15"/>
      <c r="E38" s="19">
        <f>E35*1000/'[1]CCB Consol'!C63*100</f>
        <v>2.851589774792774</v>
      </c>
      <c r="F38" s="15"/>
      <c r="G38" s="19">
        <f>ROUND(G35/'[1]Notes'!J394*100,2)</f>
        <v>1.71</v>
      </c>
      <c r="H38" s="15"/>
      <c r="I38" s="19">
        <f>I35*1000/'[1]CCB Consol'!C63*100</f>
        <v>2.851589774792774</v>
      </c>
    </row>
    <row r="39" spans="2:9" ht="12.75">
      <c r="B39" t="s">
        <v>37</v>
      </c>
      <c r="C39" s="19">
        <f>ROUND('[1]Notes'!H381/'[1]Notes'!H396*100,2)</f>
        <v>1.4</v>
      </c>
      <c r="D39" s="15"/>
      <c r="E39" s="15">
        <v>0</v>
      </c>
      <c r="F39" s="15"/>
      <c r="G39" s="19">
        <f>ROUND('[1]Notes'!J381/'[1]Notes'!J396*100,2)</f>
        <v>1.4</v>
      </c>
      <c r="H39" s="15"/>
      <c r="I39" s="15">
        <v>0</v>
      </c>
    </row>
    <row r="41" spans="1:9" ht="12.75">
      <c r="A41" t="s">
        <v>13</v>
      </c>
      <c r="C41" s="9">
        <v>0</v>
      </c>
      <c r="E41" s="9">
        <v>0</v>
      </c>
      <c r="G41" s="9">
        <v>0</v>
      </c>
      <c r="I41" s="9">
        <v>0</v>
      </c>
    </row>
    <row r="43" spans="1:6" ht="12.75">
      <c r="A43" s="11" t="s">
        <v>95</v>
      </c>
      <c r="C43" s="22"/>
      <c r="E43" s="22"/>
      <c r="F43" s="15"/>
    </row>
    <row r="44" spans="1:6" ht="12.75">
      <c r="A44" s="11" t="s">
        <v>96</v>
      </c>
      <c r="C44" s="22"/>
      <c r="E44" s="22"/>
      <c r="F44" s="15"/>
    </row>
  </sheetData>
  <mergeCells count="2">
    <mergeCell ref="C7:E7"/>
    <mergeCell ref="G7:I7"/>
  </mergeCells>
  <printOptions/>
  <pageMargins left="0.23" right="0.2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31">
      <selection activeCell="B39" sqref="B39"/>
    </sheetView>
  </sheetViews>
  <sheetFormatPr defaultColWidth="9.140625" defaultRowHeight="12.75"/>
  <cols>
    <col min="1" max="1" width="3.28125" style="0" customWidth="1"/>
    <col min="2" max="2" width="34.7109375" style="0" customWidth="1"/>
    <col min="3" max="3" width="9.57421875" style="0" customWidth="1"/>
    <col min="5" max="5" width="16.421875" style="0" customWidth="1"/>
    <col min="6" max="6" width="14.28125" style="0" customWidth="1"/>
    <col min="7" max="7" width="10.421875" style="0" customWidth="1"/>
    <col min="8" max="10" width="11.7109375" style="0" customWidth="1"/>
  </cols>
  <sheetData>
    <row r="1" ht="15.75">
      <c r="A1" s="1" t="s">
        <v>0</v>
      </c>
    </row>
    <row r="2" ht="15.75">
      <c r="A2" s="1" t="s">
        <v>1</v>
      </c>
    </row>
    <row r="3" ht="12.75">
      <c r="A3" s="2"/>
    </row>
    <row r="4" ht="19.5" customHeight="1">
      <c r="A4" s="1" t="s">
        <v>38</v>
      </c>
    </row>
    <row r="7" spans="3:10" ht="12.75">
      <c r="C7" s="20" t="s">
        <v>39</v>
      </c>
      <c r="D7" s="20" t="s">
        <v>40</v>
      </c>
      <c r="E7" s="20" t="s">
        <v>41</v>
      </c>
      <c r="F7" s="3" t="s">
        <v>42</v>
      </c>
      <c r="G7" s="20"/>
      <c r="H7" s="12"/>
      <c r="I7" s="12"/>
      <c r="J7" s="12"/>
    </row>
    <row r="8" spans="3:10" ht="12.75">
      <c r="C8" s="20" t="s">
        <v>43</v>
      </c>
      <c r="D8" s="20" t="s">
        <v>44</v>
      </c>
      <c r="E8" s="20" t="s">
        <v>45</v>
      </c>
      <c r="F8" s="20" t="s">
        <v>45</v>
      </c>
      <c r="G8" s="20" t="s">
        <v>46</v>
      </c>
      <c r="H8" s="12"/>
      <c r="I8" s="12"/>
      <c r="J8" s="12"/>
    </row>
    <row r="9" spans="1:10" ht="12.75">
      <c r="A9" s="21"/>
      <c r="C9" s="3" t="s">
        <v>11</v>
      </c>
      <c r="D9" s="3" t="s">
        <v>11</v>
      </c>
      <c r="E9" s="3" t="s">
        <v>11</v>
      </c>
      <c r="F9" s="3" t="s">
        <v>11</v>
      </c>
      <c r="G9" s="3" t="s">
        <v>11</v>
      </c>
      <c r="H9" s="12"/>
      <c r="I9" s="22"/>
      <c r="J9" s="12"/>
    </row>
    <row r="10" spans="1:10" ht="12.75">
      <c r="A10" s="21"/>
      <c r="C10" s="3"/>
      <c r="D10" s="3"/>
      <c r="E10" s="3"/>
      <c r="F10" s="3"/>
      <c r="G10" s="3"/>
      <c r="H10" s="12"/>
      <c r="I10" s="22"/>
      <c r="J10" s="12"/>
    </row>
    <row r="11" spans="1:10" ht="12.75">
      <c r="A11" s="23" t="s">
        <v>47</v>
      </c>
      <c r="C11" s="12"/>
      <c r="D11" s="12"/>
      <c r="E11" s="12"/>
      <c r="F11" s="15"/>
      <c r="G11" s="15"/>
      <c r="H11" s="12"/>
      <c r="I11" s="22"/>
      <c r="J11" s="12"/>
    </row>
    <row r="12" spans="3:10" ht="12.75">
      <c r="C12" s="22"/>
      <c r="D12" s="22"/>
      <c r="E12" s="22"/>
      <c r="F12" s="22"/>
      <c r="G12" s="22"/>
      <c r="H12" s="12"/>
      <c r="I12" s="22"/>
      <c r="J12" s="12"/>
    </row>
    <row r="13" spans="1:10" ht="12.75">
      <c r="A13" t="s">
        <v>48</v>
      </c>
      <c r="C13" s="22"/>
      <c r="D13" s="22"/>
      <c r="E13" s="22"/>
      <c r="F13" s="22"/>
      <c r="G13" s="22"/>
      <c r="H13" s="12"/>
      <c r="I13" s="22"/>
      <c r="J13" s="12"/>
    </row>
    <row r="14" spans="2:10" ht="12.75">
      <c r="B14" t="s">
        <v>49</v>
      </c>
      <c r="C14" s="15">
        <f>111166060/1000</f>
        <v>111166.06</v>
      </c>
      <c r="D14" s="22">
        <v>0</v>
      </c>
      <c r="E14" s="15">
        <f>(14469295+28973700)/1000</f>
        <v>43442.995</v>
      </c>
      <c r="F14" s="15">
        <f>77161037/1000</f>
        <v>77161.037</v>
      </c>
      <c r="G14" s="15">
        <f>SUM(C14:F14)</f>
        <v>231770.092</v>
      </c>
      <c r="H14" s="12"/>
      <c r="I14" s="22"/>
      <c r="J14" s="12"/>
    </row>
    <row r="15" spans="2:10" ht="12.75">
      <c r="B15" t="s">
        <v>50</v>
      </c>
      <c r="C15" s="24">
        <v>0</v>
      </c>
      <c r="D15" s="24">
        <v>0</v>
      </c>
      <c r="E15" s="24">
        <v>0</v>
      </c>
      <c r="F15" s="14">
        <v>749</v>
      </c>
      <c r="G15" s="14">
        <f>SUM(C15:F15)</f>
        <v>749</v>
      </c>
      <c r="H15" s="12"/>
      <c r="I15" s="22"/>
      <c r="J15" s="12"/>
    </row>
    <row r="16" spans="2:10" ht="12.75">
      <c r="B16" t="s">
        <v>51</v>
      </c>
      <c r="C16" s="15">
        <f>SUM(C14:C15)</f>
        <v>111166.06</v>
      </c>
      <c r="D16" s="15">
        <f>SUM(D14:D15)</f>
        <v>0</v>
      </c>
      <c r="E16" s="15">
        <f>SUM(E14:E15)</f>
        <v>43442.995</v>
      </c>
      <c r="F16" s="15">
        <f>SUM(F14:F15)</f>
        <v>77910.037</v>
      </c>
      <c r="G16" s="15">
        <f>SUM(G14:G15)</f>
        <v>232519.092</v>
      </c>
      <c r="H16" s="12"/>
      <c r="I16" s="22"/>
      <c r="J16" s="12"/>
    </row>
    <row r="17" spans="3:10" ht="12.75">
      <c r="C17" s="15"/>
      <c r="D17" s="15"/>
      <c r="E17" s="15"/>
      <c r="F17" s="15"/>
      <c r="G17" s="15"/>
      <c r="H17" s="12"/>
      <c r="I17" s="12"/>
      <c r="J17" s="12"/>
    </row>
    <row r="18" spans="1:10" ht="12.75">
      <c r="A18" t="s">
        <v>52</v>
      </c>
      <c r="C18" s="15">
        <f>ROUND(594505/1000,0)</f>
        <v>595</v>
      </c>
      <c r="D18" s="15">
        <f>ROUND('[1]CCB Consol'!B64/1000,0)</f>
        <v>-110</v>
      </c>
      <c r="E18" s="15">
        <f>ROUND('[1]CCB Consol'!B67/1000,0)</f>
        <v>323</v>
      </c>
      <c r="F18" s="15">
        <f>+'[1]CCB Consol'!B298/1000+ROUND('[1]CCB Consol'!B302/1000,0)</f>
        <v>1906.0898</v>
      </c>
      <c r="G18" s="15">
        <f>SUM(C18:F18)</f>
        <v>2714.0897999999997</v>
      </c>
      <c r="H18" s="12"/>
      <c r="I18" s="12"/>
      <c r="J18" s="12"/>
    </row>
    <row r="19" spans="3:10" ht="12.75">
      <c r="C19" s="15"/>
      <c r="D19" s="15"/>
      <c r="E19" s="15"/>
      <c r="F19" s="15"/>
      <c r="G19" s="15"/>
      <c r="H19" s="12"/>
      <c r="I19" s="25"/>
      <c r="J19" s="12"/>
    </row>
    <row r="20" spans="1:10" ht="13.5" thickBot="1">
      <c r="A20" t="s">
        <v>53</v>
      </c>
      <c r="C20" s="16">
        <f>SUM(C16:C19)</f>
        <v>111761.06</v>
      </c>
      <c r="D20" s="16">
        <f>SUM(D16:D19)</f>
        <v>-110</v>
      </c>
      <c r="E20" s="16">
        <f>SUM(E16:E19)</f>
        <v>43765.995</v>
      </c>
      <c r="F20" s="16">
        <f>SUM(F16:F19)</f>
        <v>79816.1268</v>
      </c>
      <c r="G20" s="16">
        <f>SUM(G16:G19)</f>
        <v>235233.1818</v>
      </c>
      <c r="H20" s="12"/>
      <c r="I20" s="12"/>
      <c r="J20" s="12"/>
    </row>
    <row r="21" spans="3:10" ht="13.5" thickTop="1">
      <c r="C21" s="15"/>
      <c r="D21" s="15"/>
      <c r="E21" s="15"/>
      <c r="F21" s="15"/>
      <c r="G21" s="15"/>
      <c r="H21" s="12"/>
      <c r="I21" s="12"/>
      <c r="J21" s="12"/>
    </row>
    <row r="22" spans="3:10" ht="12.75">
      <c r="C22" s="15"/>
      <c r="D22" s="15"/>
      <c r="E22" s="15"/>
      <c r="F22" s="15"/>
      <c r="G22" s="15"/>
      <c r="H22" s="12"/>
      <c r="I22" s="12"/>
      <c r="J22" s="12"/>
    </row>
    <row r="23" spans="1:10" ht="12.75">
      <c r="A23" s="23" t="s">
        <v>54</v>
      </c>
      <c r="C23" s="12"/>
      <c r="D23" s="12"/>
      <c r="E23" s="12"/>
      <c r="F23" s="15"/>
      <c r="G23" s="15"/>
      <c r="H23" s="12"/>
      <c r="I23" s="12"/>
      <c r="J23" s="12"/>
    </row>
    <row r="24" spans="3:10" ht="12.75">
      <c r="C24" s="22"/>
      <c r="D24" s="22"/>
      <c r="E24" s="22"/>
      <c r="F24" s="22"/>
      <c r="G24" s="22"/>
      <c r="H24" s="12"/>
      <c r="I24" s="12"/>
      <c r="J24" s="12"/>
    </row>
    <row r="25" spans="1:10" ht="12.75">
      <c r="A25" t="s">
        <v>55</v>
      </c>
      <c r="C25" s="22"/>
      <c r="D25" s="22"/>
      <c r="E25" s="22"/>
      <c r="F25" s="22"/>
      <c r="G25" s="22"/>
      <c r="H25" s="12"/>
      <c r="I25" s="12"/>
      <c r="J25" s="12"/>
    </row>
    <row r="26" spans="2:10" ht="12.75">
      <c r="B26" t="s">
        <v>49</v>
      </c>
      <c r="C26" s="15">
        <f>108495930/1000</f>
        <v>108495.93</v>
      </c>
      <c r="D26" s="15">
        <v>0</v>
      </c>
      <c r="E26" s="15">
        <f>(15503920+28973700)/1000</f>
        <v>44477.62</v>
      </c>
      <c r="F26" s="15">
        <f>67209120/1000</f>
        <v>67209.12</v>
      </c>
      <c r="G26" s="15">
        <f>SUM(C26:F26)</f>
        <v>220182.66999999998</v>
      </c>
      <c r="H26" s="12"/>
      <c r="I26" s="12"/>
      <c r="J26" s="12"/>
    </row>
    <row r="27" spans="2:10" ht="12.75">
      <c r="B27" t="s">
        <v>50</v>
      </c>
      <c r="C27" s="14">
        <v>0</v>
      </c>
      <c r="D27" s="14">
        <v>0</v>
      </c>
      <c r="E27" s="14">
        <v>0</v>
      </c>
      <c r="F27" s="14">
        <v>1931</v>
      </c>
      <c r="G27" s="14">
        <f>SUM(C27:F27)</f>
        <v>1931</v>
      </c>
      <c r="H27" s="12"/>
      <c r="I27" s="12"/>
      <c r="J27" s="12"/>
    </row>
    <row r="28" spans="2:10" ht="12.75">
      <c r="B28" t="s">
        <v>51</v>
      </c>
      <c r="C28" s="15">
        <f>SUM(C26:C27)</f>
        <v>108495.93</v>
      </c>
      <c r="D28" s="15">
        <f>SUM(D26:D27)</f>
        <v>0</v>
      </c>
      <c r="E28" s="15">
        <f>SUM(E26:E27)</f>
        <v>44477.62</v>
      </c>
      <c r="F28" s="15">
        <f>SUM(F26:F27)</f>
        <v>69140.12</v>
      </c>
      <c r="G28" s="15">
        <f>SUM(G26:G27)</f>
        <v>222113.66999999998</v>
      </c>
      <c r="H28" s="12"/>
      <c r="I28" s="12"/>
      <c r="J28" s="12"/>
    </row>
    <row r="29" spans="3:10" ht="12.75">
      <c r="C29" s="15"/>
      <c r="D29" s="15"/>
      <c r="E29" s="15"/>
      <c r="F29" s="15"/>
      <c r="G29" s="15"/>
      <c r="H29" s="12"/>
      <c r="I29" s="12"/>
      <c r="J29" s="12"/>
    </row>
    <row r="30" spans="1:10" ht="12.75">
      <c r="A30" t="s">
        <v>56</v>
      </c>
      <c r="C30" s="15">
        <f>(53000+1321010+1296120)/1000</f>
        <v>2670.13</v>
      </c>
      <c r="D30" s="15">
        <v>0</v>
      </c>
      <c r="E30" s="15">
        <f>0.14*53000/1000-1042045/1000</f>
        <v>-1034.625</v>
      </c>
      <c r="F30" s="15">
        <f>(13905833-1952927-2000989)/1000</f>
        <v>9951.917</v>
      </c>
      <c r="G30" s="15">
        <f>SUM(C30:F30)</f>
        <v>11587.421999999999</v>
      </c>
      <c r="H30" s="12"/>
      <c r="I30" s="12"/>
      <c r="J30" s="12"/>
    </row>
    <row r="31" spans="3:10" ht="12.75">
      <c r="C31" s="15"/>
      <c r="D31" s="15"/>
      <c r="E31" s="15"/>
      <c r="F31" s="15"/>
      <c r="G31" s="15"/>
      <c r="H31" s="12"/>
      <c r="I31" s="12"/>
      <c r="J31" s="12"/>
    </row>
    <row r="32" spans="1:10" ht="13.5" thickBot="1">
      <c r="A32" t="s">
        <v>57</v>
      </c>
      <c r="C32" s="16">
        <f>SUM(C28:C31)</f>
        <v>111166.06</v>
      </c>
      <c r="D32" s="16">
        <f>SUM(D28:D31)</f>
        <v>0</v>
      </c>
      <c r="E32" s="16">
        <f>SUM(E28:E31)</f>
        <v>43442.995</v>
      </c>
      <c r="F32" s="16">
        <f>SUM(F28:F31)</f>
        <v>79092.037</v>
      </c>
      <c r="G32" s="16">
        <f>SUM(G28:G31)</f>
        <v>233701.09199999998</v>
      </c>
      <c r="H32" s="12"/>
      <c r="I32" s="12"/>
      <c r="J32" s="12"/>
    </row>
    <row r="33" spans="3:10" ht="13.5" thickTop="1">
      <c r="C33" s="15"/>
      <c r="D33" s="15"/>
      <c r="E33" s="15"/>
      <c r="F33" s="15"/>
      <c r="G33" s="15"/>
      <c r="H33" s="12"/>
      <c r="I33" s="12"/>
      <c r="J33" s="12"/>
    </row>
    <row r="34" spans="3:10" ht="12.75">
      <c r="C34" s="15"/>
      <c r="D34" s="15"/>
      <c r="E34" s="15"/>
      <c r="F34" s="15"/>
      <c r="G34" s="15"/>
      <c r="H34" s="12"/>
      <c r="I34" s="12"/>
      <c r="J34" s="12"/>
    </row>
    <row r="35" spans="3:10" ht="12.75">
      <c r="C35" s="15"/>
      <c r="D35" s="15"/>
      <c r="E35" s="15"/>
      <c r="F35" s="15"/>
      <c r="G35" s="15"/>
      <c r="H35" s="12"/>
      <c r="I35" s="12"/>
      <c r="J35" s="12"/>
    </row>
    <row r="36" spans="1:10" ht="12.75">
      <c r="A36" s="11" t="s">
        <v>98</v>
      </c>
      <c r="C36" s="22"/>
      <c r="E36" s="22"/>
      <c r="F36" s="15"/>
      <c r="G36" s="15"/>
      <c r="H36" s="12"/>
      <c r="I36" s="12"/>
      <c r="J36" s="12"/>
    </row>
    <row r="37" spans="1:10" ht="12.75">
      <c r="A37" s="11" t="s">
        <v>96</v>
      </c>
      <c r="C37" s="22"/>
      <c r="E37" s="22"/>
      <c r="F37" s="15"/>
      <c r="G37" s="15"/>
      <c r="H37" s="12"/>
      <c r="I37" s="12"/>
      <c r="J37" s="12"/>
    </row>
    <row r="38" spans="1:10" ht="12.75">
      <c r="A38" s="7"/>
      <c r="C38" s="12"/>
      <c r="D38" s="12"/>
      <c r="E38" s="12"/>
      <c r="F38" s="15"/>
      <c r="G38" s="15"/>
      <c r="H38" s="12"/>
      <c r="I38" s="12"/>
      <c r="J38" s="12"/>
    </row>
    <row r="39" spans="1:10" ht="12.75">
      <c r="A39" s="7"/>
      <c r="C39" s="12"/>
      <c r="D39" s="12"/>
      <c r="E39" s="12"/>
      <c r="F39" s="15"/>
      <c r="G39" s="15"/>
      <c r="H39" s="12"/>
      <c r="I39" s="12"/>
      <c r="J39" s="12"/>
    </row>
    <row r="40" spans="3:10" ht="12.75">
      <c r="C40" s="12"/>
      <c r="D40" s="12"/>
      <c r="E40" s="12"/>
      <c r="F40" s="15"/>
      <c r="G40" s="15"/>
      <c r="H40" s="12"/>
      <c r="I40" s="12"/>
      <c r="J40" s="12"/>
    </row>
    <row r="41" spans="3:10" ht="12.75">
      <c r="C41" s="12"/>
      <c r="D41" s="12"/>
      <c r="E41" s="12"/>
      <c r="F41" s="15"/>
      <c r="G41" s="15"/>
      <c r="H41" s="12"/>
      <c r="I41" s="12"/>
      <c r="J41" s="12"/>
    </row>
    <row r="42" spans="1:10" ht="12.75">
      <c r="A42" s="7"/>
      <c r="C42" s="12"/>
      <c r="D42" s="12"/>
      <c r="E42" s="12"/>
      <c r="F42" s="15"/>
      <c r="G42" s="15"/>
      <c r="H42" s="12"/>
      <c r="I42" s="25"/>
      <c r="J42" s="12"/>
    </row>
    <row r="43" spans="1:10" ht="12.75">
      <c r="A43" s="7"/>
      <c r="C43" s="12"/>
      <c r="D43" s="12"/>
      <c r="E43" s="12"/>
      <c r="F43" s="15"/>
      <c r="G43" s="15"/>
      <c r="H43" s="12"/>
      <c r="I43" s="12"/>
      <c r="J43" s="12"/>
    </row>
    <row r="44" spans="1:10" ht="12.75">
      <c r="A44" s="10"/>
      <c r="C44" s="12"/>
      <c r="D44" s="12"/>
      <c r="E44" s="12"/>
      <c r="F44" s="15"/>
      <c r="G44" s="15"/>
      <c r="H44" s="12"/>
      <c r="I44" s="12"/>
      <c r="J44" s="12"/>
    </row>
    <row r="45" spans="1:10" ht="12.75">
      <c r="A45" s="7"/>
      <c r="C45" s="12"/>
      <c r="D45" s="12"/>
      <c r="E45" s="12"/>
      <c r="F45" s="15"/>
      <c r="G45" s="15"/>
      <c r="H45" s="12"/>
      <c r="I45" s="12"/>
      <c r="J45" s="12"/>
    </row>
    <row r="46" spans="1:10" ht="12.75">
      <c r="A46" s="7"/>
      <c r="C46" s="12"/>
      <c r="D46" s="12"/>
      <c r="E46" s="12"/>
      <c r="F46" s="15"/>
      <c r="G46" s="15"/>
      <c r="H46" s="12"/>
      <c r="I46" s="12"/>
      <c r="J46" s="12"/>
    </row>
    <row r="47" spans="1:10" ht="12.75">
      <c r="A47" s="7"/>
      <c r="C47" s="12"/>
      <c r="D47" s="12"/>
      <c r="E47" s="12"/>
      <c r="F47" s="15"/>
      <c r="G47" s="15"/>
      <c r="H47" s="12"/>
      <c r="I47" s="12"/>
      <c r="J47" s="12"/>
    </row>
    <row r="48" spans="1:10" ht="12.75">
      <c r="A48" s="7"/>
      <c r="C48" s="12"/>
      <c r="D48" s="12"/>
      <c r="E48" s="12"/>
      <c r="F48" s="15"/>
      <c r="G48" s="15"/>
      <c r="H48" s="12"/>
      <c r="I48" s="12"/>
      <c r="J48" s="12"/>
    </row>
    <row r="49" spans="1:10" ht="12.75">
      <c r="A49" s="7"/>
      <c r="C49" s="12"/>
      <c r="D49" s="12"/>
      <c r="E49" s="12"/>
      <c r="F49" s="15"/>
      <c r="G49" s="15"/>
      <c r="H49" s="12"/>
      <c r="I49" s="25"/>
      <c r="J49" s="12"/>
    </row>
    <row r="50" spans="1:10" ht="12.75">
      <c r="A50" s="7"/>
      <c r="C50" s="12"/>
      <c r="D50" s="12"/>
      <c r="E50" s="12"/>
      <c r="F50" s="15"/>
      <c r="G50" s="15"/>
      <c r="H50" s="12"/>
      <c r="I50" s="12"/>
      <c r="J50" s="12"/>
    </row>
    <row r="51" spans="1:10" ht="12.75">
      <c r="A51" s="7"/>
      <c r="C51" s="12"/>
      <c r="D51" s="12"/>
      <c r="E51" s="12"/>
      <c r="F51" s="15"/>
      <c r="G51" s="15"/>
      <c r="H51" s="12"/>
      <c r="I51" s="12"/>
      <c r="J51" s="12"/>
    </row>
    <row r="52" spans="1:10" ht="12.75">
      <c r="A52" s="7"/>
      <c r="C52" s="12"/>
      <c r="D52" s="12"/>
      <c r="E52" s="12"/>
      <c r="F52" s="15"/>
      <c r="G52" s="15"/>
      <c r="H52" s="12"/>
      <c r="I52" s="12"/>
      <c r="J52" s="12"/>
    </row>
    <row r="53" spans="1:10" ht="12.75">
      <c r="A53" s="7"/>
      <c r="C53" s="12"/>
      <c r="D53" s="12"/>
      <c r="E53" s="12"/>
      <c r="F53" s="15"/>
      <c r="G53" s="15"/>
      <c r="H53" s="12"/>
      <c r="I53" s="25"/>
      <c r="J53" s="12"/>
    </row>
    <row r="54" spans="1:10" ht="12.75">
      <c r="A54" s="7"/>
      <c r="C54" s="12"/>
      <c r="D54" s="12"/>
      <c r="E54" s="12"/>
      <c r="F54" s="15"/>
      <c r="G54" s="15"/>
      <c r="H54" s="12"/>
      <c r="I54" s="12"/>
      <c r="J54" s="12"/>
    </row>
    <row r="55" spans="3:10" ht="12.75">
      <c r="C55" s="12"/>
      <c r="D55" s="12"/>
      <c r="E55" s="12"/>
      <c r="F55" s="22"/>
      <c r="G55" s="19"/>
      <c r="H55" s="12"/>
      <c r="I55" s="12"/>
      <c r="J55" s="12"/>
    </row>
    <row r="56" spans="1:10" ht="12.75">
      <c r="A56" s="7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7"/>
      <c r="C57" s="12"/>
      <c r="D57" s="12"/>
      <c r="E57" s="12"/>
      <c r="F57" s="12"/>
      <c r="G57" s="12"/>
      <c r="H57" s="12"/>
      <c r="I57" s="12"/>
      <c r="J57" s="12"/>
    </row>
    <row r="58" spans="3:10" ht="12.75">
      <c r="C58" s="12"/>
      <c r="D58" s="12"/>
      <c r="E58" s="12"/>
      <c r="F58" s="12"/>
      <c r="G58" s="12"/>
      <c r="H58" s="12"/>
      <c r="I58" s="12"/>
      <c r="J58" s="12"/>
    </row>
    <row r="59" spans="3:10" ht="12.75">
      <c r="C59" s="12"/>
      <c r="D59" s="12"/>
      <c r="E59" s="12"/>
      <c r="F59" s="12"/>
      <c r="G59" s="12"/>
      <c r="H59" s="12"/>
      <c r="I59" s="12"/>
      <c r="J59" s="12"/>
    </row>
    <row r="60" spans="3:10" ht="12.75">
      <c r="C60" s="12"/>
      <c r="D60" s="12"/>
      <c r="E60" s="12"/>
      <c r="F60" s="12"/>
      <c r="G60" s="12"/>
      <c r="H60" s="12"/>
      <c r="I60" s="12"/>
      <c r="J60" s="12"/>
    </row>
    <row r="61" spans="3:10" ht="12.75">
      <c r="C61" s="12"/>
      <c r="D61" s="12"/>
      <c r="E61" s="12"/>
      <c r="F61" s="12"/>
      <c r="G61" s="12"/>
      <c r="H61" s="12"/>
      <c r="I61" s="12"/>
      <c r="J61" s="12"/>
    </row>
    <row r="62" spans="3:10" ht="12.75">
      <c r="C62" s="12"/>
      <c r="D62" s="12"/>
      <c r="E62" s="12"/>
      <c r="F62" s="12"/>
      <c r="G62" s="12"/>
      <c r="H62" s="12"/>
      <c r="I62" s="12"/>
      <c r="J62" s="12"/>
    </row>
    <row r="63" spans="3:10" ht="12.75">
      <c r="C63" s="12"/>
      <c r="D63" s="12"/>
      <c r="E63" s="12"/>
      <c r="F63" s="12"/>
      <c r="G63" s="12"/>
      <c r="H63" s="12"/>
      <c r="I63" s="12"/>
      <c r="J63" s="12"/>
    </row>
    <row r="64" spans="3:10" ht="12.75">
      <c r="C64" s="12"/>
      <c r="D64" s="12"/>
      <c r="E64" s="12"/>
      <c r="F64" s="12"/>
      <c r="G64" s="12"/>
      <c r="H64" s="12"/>
      <c r="I64" s="12"/>
      <c r="J64" s="12"/>
    </row>
    <row r="65" spans="3:10" ht="12.75">
      <c r="C65" s="12"/>
      <c r="D65" s="12"/>
      <c r="E65" s="12"/>
      <c r="F65" s="12"/>
      <c r="G65" s="12"/>
      <c r="H65" s="12"/>
      <c r="I65" s="12"/>
      <c r="J65" s="12"/>
    </row>
    <row r="66" spans="3:10" ht="12.75">
      <c r="C66" s="12"/>
      <c r="D66" s="12"/>
      <c r="E66" s="12"/>
      <c r="F66" s="12"/>
      <c r="G66" s="12"/>
      <c r="H66" s="12"/>
      <c r="I66" s="12"/>
      <c r="J66" s="12"/>
    </row>
    <row r="67" spans="3:10" ht="12.75">
      <c r="C67" s="12"/>
      <c r="D67" s="12"/>
      <c r="E67" s="12"/>
      <c r="F67" s="12"/>
      <c r="G67" s="12"/>
      <c r="H67" s="12"/>
      <c r="I67" s="12"/>
      <c r="J67" s="12"/>
    </row>
    <row r="68" spans="3:10" ht="12.75">
      <c r="C68" s="12"/>
      <c r="D68" s="12"/>
      <c r="E68" s="12"/>
      <c r="F68" s="12"/>
      <c r="G68" s="12"/>
      <c r="H68" s="12"/>
      <c r="I68" s="12"/>
      <c r="J68" s="12"/>
    </row>
    <row r="69" spans="3:10" ht="12.75">
      <c r="C69" s="12"/>
      <c r="D69" s="12"/>
      <c r="E69" s="12"/>
      <c r="F69" s="12"/>
      <c r="G69" s="12"/>
      <c r="H69" s="12"/>
      <c r="I69" s="12"/>
      <c r="J69" s="12"/>
    </row>
    <row r="70" spans="3:10" ht="12.75">
      <c r="C70" s="12"/>
      <c r="D70" s="12"/>
      <c r="E70" s="12"/>
      <c r="F70" s="12"/>
      <c r="G70" s="12"/>
      <c r="H70" s="12"/>
      <c r="I70" s="12"/>
      <c r="J70" s="12"/>
    </row>
    <row r="71" spans="3:10" ht="12.75">
      <c r="C71" s="12"/>
      <c r="D71" s="12"/>
      <c r="E71" s="12"/>
      <c r="F71" s="12"/>
      <c r="G71" s="12"/>
      <c r="H71" s="12"/>
      <c r="I71" s="12"/>
      <c r="J71" s="12"/>
    </row>
    <row r="72" spans="3:10" ht="12.75">
      <c r="C72" s="12"/>
      <c r="D72" s="12"/>
      <c r="E72" s="12"/>
      <c r="F72" s="12"/>
      <c r="G72" s="12"/>
      <c r="H72" s="12"/>
      <c r="I72" s="12"/>
      <c r="J72" s="12"/>
    </row>
    <row r="73" spans="3:10" ht="12.75">
      <c r="C73" s="12"/>
      <c r="D73" s="12"/>
      <c r="E73" s="12"/>
      <c r="F73" s="12"/>
      <c r="G73" s="12"/>
      <c r="H73" s="12"/>
      <c r="I73" s="12"/>
      <c r="J73" s="12"/>
    </row>
    <row r="74" spans="3:10" ht="12.75">
      <c r="C74" s="12"/>
      <c r="D74" s="12"/>
      <c r="E74" s="12"/>
      <c r="F74" s="12"/>
      <c r="G74" s="12"/>
      <c r="H74" s="12"/>
      <c r="I74" s="12"/>
      <c r="J74" s="12"/>
    </row>
    <row r="75" spans="3:10" ht="12.75">
      <c r="C75" s="12"/>
      <c r="D75" s="12"/>
      <c r="E75" s="12"/>
      <c r="F75" s="12"/>
      <c r="G75" s="12"/>
      <c r="H75" s="12"/>
      <c r="I75" s="12"/>
      <c r="J75" s="12"/>
    </row>
    <row r="76" spans="3:10" ht="12.75">
      <c r="C76" s="12"/>
      <c r="D76" s="12"/>
      <c r="E76" s="12"/>
      <c r="F76" s="12"/>
      <c r="G76" s="12"/>
      <c r="H76" s="12"/>
      <c r="I76" s="12"/>
      <c r="J76" s="12"/>
    </row>
    <row r="77" spans="3:10" ht="12.75">
      <c r="C77" s="12"/>
      <c r="D77" s="12"/>
      <c r="E77" s="12"/>
      <c r="F77" s="12"/>
      <c r="G77" s="12"/>
      <c r="H77" s="12"/>
      <c r="I77" s="12"/>
      <c r="J77" s="12"/>
    </row>
    <row r="78" spans="3:10" ht="12.75">
      <c r="C78" s="12"/>
      <c r="D78" s="12"/>
      <c r="E78" s="12"/>
      <c r="F78" s="12"/>
      <c r="G78" s="12"/>
      <c r="H78" s="12"/>
      <c r="I78" s="12"/>
      <c r="J78" s="12"/>
    </row>
    <row r="79" spans="3:10" ht="12.75">
      <c r="C79" s="12"/>
      <c r="D79" s="12"/>
      <c r="E79" s="12"/>
      <c r="F79" s="12"/>
      <c r="G79" s="12"/>
      <c r="H79" s="12"/>
      <c r="I79" s="12"/>
      <c r="J79" s="12"/>
    </row>
  </sheetData>
  <printOptions/>
  <pageMargins left="0.47" right="0.2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49">
      <selection activeCell="A52" sqref="A52:E53"/>
    </sheetView>
  </sheetViews>
  <sheetFormatPr defaultColWidth="9.140625" defaultRowHeight="12.75"/>
  <cols>
    <col min="1" max="1" width="3.28125" style="0" customWidth="1"/>
    <col min="2" max="2" width="50.28125" style="0" customWidth="1"/>
    <col min="3" max="3" width="17.28125" style="0" customWidth="1"/>
    <col min="4" max="4" width="2.7109375" style="0" customWidth="1"/>
    <col min="5" max="5" width="15.8515625" style="0" customWidth="1"/>
    <col min="6" max="6" width="1.7109375" style="0" customWidth="1"/>
    <col min="7" max="7" width="17.28125" style="0" customWidth="1"/>
    <col min="8" max="8" width="2.00390625" style="0" customWidth="1"/>
  </cols>
  <sheetData>
    <row r="1" ht="15.75">
      <c r="A1" s="1" t="s">
        <v>0</v>
      </c>
    </row>
    <row r="2" ht="15.75">
      <c r="A2" s="1" t="s">
        <v>1</v>
      </c>
    </row>
    <row r="4" ht="12.75">
      <c r="A4" s="2" t="s">
        <v>58</v>
      </c>
    </row>
    <row r="5" spans="3:5" ht="12.75">
      <c r="C5" s="3" t="s">
        <v>59</v>
      </c>
      <c r="D5" s="3"/>
      <c r="E5" s="3" t="s">
        <v>14</v>
      </c>
    </row>
    <row r="6" spans="3:5" ht="12.75">
      <c r="C6" s="3" t="s">
        <v>60</v>
      </c>
      <c r="D6" s="3"/>
      <c r="E6" s="3" t="s">
        <v>61</v>
      </c>
    </row>
    <row r="7" spans="3:5" ht="12.75">
      <c r="C7" s="3" t="s">
        <v>2</v>
      </c>
      <c r="D7" s="3"/>
      <c r="E7" s="3" t="s">
        <v>62</v>
      </c>
    </row>
    <row r="8" spans="3:5" ht="12.75">
      <c r="C8" s="3" t="s">
        <v>6</v>
      </c>
      <c r="D8" s="3"/>
      <c r="E8" s="3" t="s">
        <v>4</v>
      </c>
    </row>
    <row r="9" spans="3:5" ht="12.75">
      <c r="C9" s="6" t="str">
        <f>+'[1]Income statement'!G11</f>
        <v>30/04/2003</v>
      </c>
      <c r="D9" s="3"/>
      <c r="E9" s="5" t="s">
        <v>63</v>
      </c>
    </row>
    <row r="10" spans="3:5" ht="12.75">
      <c r="C10" s="3" t="s">
        <v>11</v>
      </c>
      <c r="D10" s="3"/>
      <c r="E10" s="3" t="s">
        <v>11</v>
      </c>
    </row>
    <row r="12" ht="12.75">
      <c r="A12" s="2" t="s">
        <v>64</v>
      </c>
    </row>
    <row r="13" spans="1:7" ht="12.75">
      <c r="A13" s="7"/>
      <c r="B13" t="s">
        <v>65</v>
      </c>
      <c r="C13" s="8">
        <f>ROUND('[1]CCB Consol'!B7/1000,0)</f>
        <v>196160</v>
      </c>
      <c r="D13" s="8"/>
      <c r="E13" s="8">
        <v>193880</v>
      </c>
      <c r="G13" s="9"/>
    </row>
    <row r="14" spans="1:7" ht="12.75">
      <c r="A14" s="7"/>
      <c r="B14" t="s">
        <v>66</v>
      </c>
      <c r="C14" s="8">
        <f>ROUND('[1]CCB Consol'!B10/1000,0)</f>
        <v>7439</v>
      </c>
      <c r="D14" s="8"/>
      <c r="E14" s="8">
        <v>7453</v>
      </c>
      <c r="G14" s="9"/>
    </row>
    <row r="15" spans="1:7" ht="12.75">
      <c r="A15" s="7"/>
      <c r="B15" t="s">
        <v>67</v>
      </c>
      <c r="C15" s="15">
        <f>ROUND('[1]CCB Consol'!B11/1000,0)</f>
        <v>50862</v>
      </c>
      <c r="D15" s="15"/>
      <c r="E15" s="15">
        <v>50080</v>
      </c>
      <c r="G15" s="9"/>
    </row>
    <row r="16" spans="1:7" ht="12.75">
      <c r="A16" s="7"/>
      <c r="B16" t="s">
        <v>17</v>
      </c>
      <c r="C16" s="15">
        <f>ROUND('[1]CCB Consol'!B12/1000,0)</f>
        <v>818</v>
      </c>
      <c r="D16" s="15"/>
      <c r="E16" s="15">
        <v>1931</v>
      </c>
      <c r="G16" s="9"/>
    </row>
    <row r="17" spans="1:7" ht="12.75">
      <c r="A17" s="7"/>
      <c r="C17" s="26">
        <f>SUM(C13:C16)</f>
        <v>255279</v>
      </c>
      <c r="D17" s="8"/>
      <c r="E17" s="26">
        <f>SUM(E13:E16)</f>
        <v>253344</v>
      </c>
      <c r="G17" s="9"/>
    </row>
    <row r="18" spans="1:7" ht="12.75">
      <c r="A18" s="2" t="s">
        <v>68</v>
      </c>
      <c r="C18" s="8"/>
      <c r="D18" s="8"/>
      <c r="E18" s="8"/>
      <c r="G18" s="9"/>
    </row>
    <row r="19" spans="1:7" ht="12.75">
      <c r="A19" s="7"/>
      <c r="B19" t="s">
        <v>69</v>
      </c>
      <c r="C19" s="8">
        <f>ROUND('[1]CCB Consol'!B16/1000,0)</f>
        <v>8313</v>
      </c>
      <c r="D19" s="8"/>
      <c r="E19" s="8">
        <v>7155</v>
      </c>
      <c r="G19" s="9"/>
    </row>
    <row r="20" spans="1:7" ht="12.75">
      <c r="A20" s="7"/>
      <c r="B20" t="s">
        <v>70</v>
      </c>
      <c r="C20" s="8">
        <f>ROUND('[1]CCB Consol'!B17/1000,0)</f>
        <v>15653</v>
      </c>
      <c r="D20" s="8"/>
      <c r="E20" s="8">
        <v>16752</v>
      </c>
      <c r="G20" s="9"/>
    </row>
    <row r="21" spans="1:7" ht="12.75">
      <c r="A21" s="7"/>
      <c r="B21" t="s">
        <v>71</v>
      </c>
      <c r="C21" s="8">
        <f>ROUND(('[1]CCB Consol'!B18+'[1]CCB Consol'!B19+'[1]CCB Consol'!B20+'[1]CCB Consol'!B21+'[1]CCB Consol'!B26)/1000,0)</f>
        <v>28014</v>
      </c>
      <c r="D21" s="8"/>
      <c r="E21" s="8">
        <f>ROUND(('[1]CCB Consol'!C18+'[1]CCB Consol'!C19+'[1]CCB Consol'!C20+'[1]CCB Consol'!C21+'[1]CCB Consol'!C26)/1000,0)-1</f>
        <v>26295</v>
      </c>
      <c r="G21" s="9"/>
    </row>
    <row r="22" spans="1:7" ht="12.75">
      <c r="A22" s="7"/>
      <c r="B22" t="s">
        <v>72</v>
      </c>
      <c r="C22" s="8">
        <f>ROUND(('[1]CCB Consol'!B29+'[1]CCB Consol'!B30)/1000,0)</f>
        <v>26993</v>
      </c>
      <c r="D22" s="8"/>
      <c r="E22" s="8">
        <f>ROUND(('[1]CCB Consol'!C29+'[1]CCB Consol'!C30)/1000,0)</f>
        <v>28093</v>
      </c>
      <c r="G22" s="9"/>
    </row>
    <row r="23" spans="1:7" ht="12.75">
      <c r="A23" s="7"/>
      <c r="C23" s="26">
        <f>SUM(C19:C22)</f>
        <v>78973</v>
      </c>
      <c r="D23" s="8"/>
      <c r="E23" s="26">
        <f>SUM(E19:E22)</f>
        <v>78295</v>
      </c>
      <c r="G23" s="9"/>
    </row>
    <row r="24" spans="1:5" ht="12.75">
      <c r="A24" s="10" t="s">
        <v>73</v>
      </c>
      <c r="C24" s="8"/>
      <c r="D24" s="8"/>
      <c r="E24" s="8"/>
    </row>
    <row r="25" spans="1:5" ht="12.75">
      <c r="A25" s="7"/>
      <c r="B25" t="s">
        <v>74</v>
      </c>
      <c r="C25" s="8">
        <f>ROUND(('[1]CCB Consol'!B34+'[1]CCB Consol'!B35+'[1]CCB Consol'!B40+'[1]CCB Consol'!B41)/1000,0)</f>
        <v>15165</v>
      </c>
      <c r="D25" s="8"/>
      <c r="E25" s="8">
        <f>ROUND(('[1]CCB Consol'!C34+'[1]CCB Consol'!C35+'[1]CCB Consol'!C40+'[1]CCB Consol'!C41)/1000,0)</f>
        <v>14213</v>
      </c>
    </row>
    <row r="26" spans="1:5" ht="12.75">
      <c r="A26" s="7"/>
      <c r="B26" t="s">
        <v>20</v>
      </c>
      <c r="C26" s="8">
        <f>ROUND(('[1]CCB Consol'!B44+'[1]CCB Consol'!B36)/1000,0)</f>
        <v>400</v>
      </c>
      <c r="D26" s="8"/>
      <c r="E26" s="8">
        <v>131</v>
      </c>
    </row>
    <row r="27" spans="1:5" ht="12.75">
      <c r="A27" s="7"/>
      <c r="B27" t="s">
        <v>75</v>
      </c>
      <c r="C27" s="8">
        <f>ROUND('[1]CCB Consol'!B46/1000,0)</f>
        <v>1411</v>
      </c>
      <c r="D27" s="8"/>
      <c r="E27" s="8">
        <v>685</v>
      </c>
    </row>
    <row r="28" spans="1:7" ht="12.75">
      <c r="A28" s="7"/>
      <c r="C28" s="26">
        <f>SUM(C25:C27)</f>
        <v>16976</v>
      </c>
      <c r="D28" s="8"/>
      <c r="E28" s="26">
        <f>SUM(E25:E27)</f>
        <v>15029</v>
      </c>
      <c r="G28" s="18"/>
    </row>
    <row r="29" spans="1:5" ht="12.75">
      <c r="A29" s="7"/>
      <c r="C29" s="8"/>
      <c r="D29" s="8"/>
      <c r="E29" s="8"/>
    </row>
    <row r="30" spans="1:5" ht="12.75">
      <c r="A30" t="s">
        <v>76</v>
      </c>
      <c r="C30" s="8">
        <f>C23-C28</f>
        <v>61997</v>
      </c>
      <c r="D30" s="8"/>
      <c r="E30" s="8">
        <f>E23-E28</f>
        <v>63266</v>
      </c>
    </row>
    <row r="31" spans="3:5" ht="12.75">
      <c r="C31" s="8"/>
      <c r="D31" s="8"/>
      <c r="E31" s="8"/>
    </row>
    <row r="32" spans="1:5" ht="12.75">
      <c r="A32" s="10" t="s">
        <v>77</v>
      </c>
      <c r="C32" s="8"/>
      <c r="D32" s="8"/>
      <c r="E32" s="8"/>
    </row>
    <row r="33" spans="1:5" ht="12.75">
      <c r="A33" s="7"/>
      <c r="B33" t="s">
        <v>21</v>
      </c>
      <c r="C33" s="8">
        <f>ROUND(('[1]CCB Consol'!B54+'[1]CCB Consol'!B55)/1000,0)</f>
        <v>35031</v>
      </c>
      <c r="D33" s="8"/>
      <c r="E33" s="8">
        <f>31+35000</f>
        <v>35031</v>
      </c>
    </row>
    <row r="34" spans="1:5" ht="12.75">
      <c r="A34" s="7"/>
      <c r="B34" s="13" t="s">
        <v>78</v>
      </c>
      <c r="C34" s="8">
        <f>ROUND(('[1]CCB Consol'!B56)/1000,0)</f>
        <v>40186</v>
      </c>
      <c r="D34" s="8"/>
      <c r="E34" s="8">
        <v>40781</v>
      </c>
    </row>
    <row r="35" spans="1:5" ht="12.75">
      <c r="A35" s="7"/>
      <c r="B35" t="s">
        <v>79</v>
      </c>
      <c r="C35" s="8">
        <f>ROUND('[1]CCB Consol'!B57/1000,0)</f>
        <v>4788</v>
      </c>
      <c r="D35" s="8"/>
      <c r="E35" s="8">
        <v>5111</v>
      </c>
    </row>
    <row r="36" spans="3:5" ht="12.75">
      <c r="C36" s="26">
        <f>SUM(C33:C35)</f>
        <v>80005</v>
      </c>
      <c r="D36" s="8"/>
      <c r="E36" s="26">
        <f>SUM(E33:E35)</f>
        <v>80923</v>
      </c>
    </row>
    <row r="37" spans="3:5" ht="12.75">
      <c r="C37" s="8"/>
      <c r="D37" s="8"/>
      <c r="E37" s="8"/>
    </row>
    <row r="38" spans="1:7" ht="13.5" thickBot="1">
      <c r="A38" s="7"/>
      <c r="C38" s="16">
        <f>SUM(C13:C16)+C30-C36</f>
        <v>237271</v>
      </c>
      <c r="D38" s="8"/>
      <c r="E38" s="16">
        <f>SUM(E13:E16)+E30-E36</f>
        <v>235687</v>
      </c>
      <c r="G38" s="18"/>
    </row>
    <row r="39" spans="1:5" ht="13.5" thickTop="1">
      <c r="A39" s="7"/>
      <c r="C39" s="8"/>
      <c r="D39" s="8"/>
      <c r="E39" s="8"/>
    </row>
    <row r="40" spans="1:5" ht="12.75">
      <c r="A40" s="10" t="s">
        <v>80</v>
      </c>
      <c r="C40" s="8"/>
      <c r="D40" s="8"/>
      <c r="E40" s="8"/>
    </row>
    <row r="41" spans="1:5" ht="12.75">
      <c r="A41" s="7"/>
      <c r="B41" t="s">
        <v>81</v>
      </c>
      <c r="C41" s="8">
        <f>ROUND('[1]CCB Consol'!B63/1000,0)</f>
        <v>111761</v>
      </c>
      <c r="D41" s="8"/>
      <c r="E41" s="8">
        <v>111166</v>
      </c>
    </row>
    <row r="42" spans="1:5" ht="12.75">
      <c r="A42" s="7"/>
      <c r="B42" t="s">
        <v>22</v>
      </c>
      <c r="C42" s="8">
        <f>ROUND('[1]CCB Consol'!B64/1000,0)</f>
        <v>-110</v>
      </c>
      <c r="D42" s="8"/>
      <c r="E42" s="8">
        <v>0</v>
      </c>
    </row>
    <row r="43" spans="1:5" ht="12.75">
      <c r="A43" s="7"/>
      <c r="B43" t="s">
        <v>45</v>
      </c>
      <c r="C43" s="14">
        <f>ROUND(('[1]CCB Consol'!B66+'[1]CCB Consol'!B67+'[1]CCB Consol'!B68+'[1]CCB Consol'!B69)/1000,0)</f>
        <v>123582</v>
      </c>
      <c r="D43" s="8"/>
      <c r="E43" s="14">
        <f>ROUND(('[1]CCB Consol'!C66+'[1]CCB Consol'!C67+'[1]CCB Consol'!C68+'[1]CCB Consol'!C69)/1000,0)</f>
        <v>122535</v>
      </c>
    </row>
    <row r="44" spans="1:5" ht="12.75">
      <c r="A44" s="7"/>
      <c r="B44" t="s">
        <v>82</v>
      </c>
      <c r="C44" s="8">
        <f>SUM(C41:C43)</f>
        <v>235233</v>
      </c>
      <c r="D44" s="8"/>
      <c r="E44" s="8">
        <f>SUM(E41:E43)</f>
        <v>233701</v>
      </c>
    </row>
    <row r="45" spans="1:5" ht="12.75">
      <c r="A45" s="7"/>
      <c r="C45" s="8"/>
      <c r="D45" s="8"/>
      <c r="E45" s="8"/>
    </row>
    <row r="46" spans="1:5" ht="12.75">
      <c r="A46" s="7"/>
      <c r="B46" t="s">
        <v>33</v>
      </c>
      <c r="C46" s="8">
        <f>ROUND('[1]CCB Consol'!B72/1000,0)-1</f>
        <v>2038</v>
      </c>
      <c r="D46" s="8"/>
      <c r="E46" s="8">
        <v>1986</v>
      </c>
    </row>
    <row r="47" spans="1:7" ht="13.5" thickBot="1">
      <c r="A47" s="7"/>
      <c r="C47" s="16">
        <f>SUM(C44:C46)</f>
        <v>237271</v>
      </c>
      <c r="D47" s="8"/>
      <c r="E47" s="16">
        <f>SUM(E44:E46)</f>
        <v>235687</v>
      </c>
      <c r="G47" s="18"/>
    </row>
    <row r="48" spans="1:5" ht="13.5" thickTop="1">
      <c r="A48" s="7"/>
      <c r="C48" s="8"/>
      <c r="D48" s="8"/>
      <c r="E48" s="8"/>
    </row>
    <row r="49" spans="1:5" ht="13.5" thickBot="1">
      <c r="A49" s="11" t="s">
        <v>15</v>
      </c>
      <c r="C49" s="27">
        <f>'[1]Balance sheet'!C44/'[1]Balance sheet'!C41</f>
        <v>2.1047861060656223</v>
      </c>
      <c r="E49" s="27">
        <f>'[1]Balance sheet'!E44/'[1]Balance sheet'!E41</f>
        <v>2.1022704783836783</v>
      </c>
    </row>
    <row r="50" spans="1:5" ht="13.5" thickTop="1">
      <c r="A50" s="11"/>
      <c r="C50" s="22"/>
      <c r="E50" s="22"/>
    </row>
    <row r="51" spans="1:5" ht="12.75">
      <c r="A51" s="11"/>
      <c r="C51" s="22"/>
      <c r="E51" s="22"/>
    </row>
    <row r="52" spans="1:5" ht="12.75">
      <c r="A52" s="11" t="s">
        <v>95</v>
      </c>
      <c r="C52" s="22"/>
      <c r="E52" s="22"/>
    </row>
    <row r="53" spans="1:5" ht="12.75">
      <c r="A53" s="11" t="s">
        <v>96</v>
      </c>
      <c r="C53" s="22"/>
      <c r="E53" s="22"/>
    </row>
    <row r="54" ht="12.75">
      <c r="A54" t="s">
        <v>94</v>
      </c>
    </row>
  </sheetData>
  <printOptions/>
  <pageMargins left="0.75" right="0.75" top="1" bottom="0.8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21">
      <selection activeCell="B33" sqref="B33"/>
    </sheetView>
  </sheetViews>
  <sheetFormatPr defaultColWidth="9.140625" defaultRowHeight="12.75"/>
  <cols>
    <col min="1" max="1" width="3.28125" style="0" customWidth="1"/>
    <col min="2" max="2" width="60.7109375" style="0" customWidth="1"/>
    <col min="3" max="3" width="15.7109375" style="0" customWidth="1"/>
    <col min="4" max="4" width="5.28125" style="0" customWidth="1"/>
    <col min="5" max="5" width="15.7109375" style="0" customWidth="1"/>
  </cols>
  <sheetData>
    <row r="1" ht="15.75">
      <c r="A1" s="1" t="s">
        <v>0</v>
      </c>
    </row>
    <row r="2" ht="15.75">
      <c r="A2" s="1" t="s">
        <v>1</v>
      </c>
    </row>
    <row r="3" ht="12.75">
      <c r="A3" s="2"/>
    </row>
    <row r="4" ht="18" customHeight="1">
      <c r="A4" s="1" t="s">
        <v>83</v>
      </c>
    </row>
    <row r="6" spans="3:5" ht="12.75">
      <c r="C6" s="3" t="s">
        <v>59</v>
      </c>
      <c r="E6" s="3" t="s">
        <v>59</v>
      </c>
    </row>
    <row r="7" spans="3:5" ht="12.75">
      <c r="C7" s="3" t="s">
        <v>60</v>
      </c>
      <c r="E7" s="3" t="s">
        <v>60</v>
      </c>
    </row>
    <row r="8" spans="3:5" ht="12.75">
      <c r="C8" s="3" t="s">
        <v>2</v>
      </c>
      <c r="E8" s="3" t="s">
        <v>2</v>
      </c>
    </row>
    <row r="9" spans="3:5" ht="12.75">
      <c r="C9" s="3" t="s">
        <v>6</v>
      </c>
      <c r="E9" s="3" t="s">
        <v>6</v>
      </c>
    </row>
    <row r="10" spans="3:5" ht="12.75">
      <c r="C10" s="6" t="str">
        <f>+'[1]Balance sheet'!C9</f>
        <v>30/04/2003</v>
      </c>
      <c r="E10" s="6" t="str">
        <f>+'[1]Balance sheet'!E9</f>
        <v>31/01/2003</v>
      </c>
    </row>
    <row r="11" spans="3:5" ht="12.75">
      <c r="C11" s="3" t="s">
        <v>16</v>
      </c>
      <c r="E11" s="3" t="s">
        <v>16</v>
      </c>
    </row>
    <row r="12" spans="1:5" ht="19.5" customHeight="1">
      <c r="A12" s="2" t="s">
        <v>84</v>
      </c>
      <c r="C12" s="15">
        <f>ROUND(+'[1]Cash flow statement'!C20/1000,0)</f>
        <v>357</v>
      </c>
      <c r="E12" s="15">
        <f>ROUND(+'[1]Cash flow statement'!E20/1000,0)-1</f>
        <v>24345</v>
      </c>
    </row>
    <row r="13" spans="1:5" ht="19.5" customHeight="1">
      <c r="A13" s="2" t="s">
        <v>85</v>
      </c>
      <c r="C13" s="15">
        <f>ROUND(+'[1]Cash flow statement'!C31/1000,0)+1</f>
        <v>-1688</v>
      </c>
      <c r="E13" s="15">
        <f>ROUND(+'[1]Cash flow statement'!E31/1000,0)</f>
        <v>-121552</v>
      </c>
    </row>
    <row r="14" spans="1:5" ht="19.5" customHeight="1">
      <c r="A14" s="10" t="s">
        <v>86</v>
      </c>
      <c r="C14" s="14">
        <f>ROUND(+'[1]Cash flow statement'!C48/1000,0)</f>
        <v>-46</v>
      </c>
      <c r="E14" s="14">
        <f>ROUND(+'[1]Cash flow statement'!E48/1000,0)</f>
        <v>73779</v>
      </c>
    </row>
    <row r="15" spans="1:5" ht="12.75">
      <c r="A15" s="7"/>
      <c r="C15" s="8"/>
      <c r="E15" s="8"/>
    </row>
    <row r="16" spans="1:5" ht="12.75">
      <c r="A16" s="2" t="s">
        <v>87</v>
      </c>
      <c r="C16" s="8">
        <f>C12+C13+C14</f>
        <v>-1377</v>
      </c>
      <c r="E16" s="8">
        <f>E12+E13+E14</f>
        <v>-23428</v>
      </c>
    </row>
    <row r="17" spans="3:5" ht="12.75">
      <c r="C17" s="8"/>
      <c r="E17" s="8"/>
    </row>
    <row r="18" spans="1:5" ht="12.75">
      <c r="A18" s="10" t="s">
        <v>88</v>
      </c>
      <c r="C18" s="8">
        <f>ROUND(+'[1]Cash flow statement'!C52/1000,0)-1</f>
        <v>28000</v>
      </c>
      <c r="E18" s="8">
        <f>ROUND(+'[1]Cash flow statement'!E52/1000,0)</f>
        <v>51428</v>
      </c>
    </row>
    <row r="19" spans="3:5" ht="12.75">
      <c r="C19" s="8"/>
      <c r="E19" s="8"/>
    </row>
    <row r="20" spans="1:5" ht="19.5" customHeight="1" thickBot="1">
      <c r="A20" s="10" t="s">
        <v>89</v>
      </c>
      <c r="C20" s="16">
        <f>C16+C18</f>
        <v>26623</v>
      </c>
      <c r="E20" s="16">
        <f>E16+E18</f>
        <v>28000</v>
      </c>
    </row>
    <row r="21" spans="1:5" ht="13.5" thickTop="1">
      <c r="A21" s="7"/>
      <c r="C21" s="8"/>
      <c r="E21" s="8"/>
    </row>
    <row r="22" spans="1:5" ht="12.75">
      <c r="A22" s="10" t="s">
        <v>89</v>
      </c>
      <c r="C22" s="8"/>
      <c r="E22" s="8"/>
    </row>
    <row r="23" spans="2:5" ht="12.75">
      <c r="B23" t="s">
        <v>90</v>
      </c>
      <c r="C23" s="8">
        <f>ROUND(+'[1]Cash flow statement'!C57/1000,0)</f>
        <v>12538</v>
      </c>
      <c r="E23" s="8">
        <f>ROUND(+'[1]Cash flow statement'!E57/1000,0)</f>
        <v>13588</v>
      </c>
    </row>
    <row r="24" spans="2:5" ht="12.75">
      <c r="B24" t="s">
        <v>91</v>
      </c>
      <c r="C24" s="8">
        <f>ROUND(+'[1]Cash flow statement'!C58/1000,0)</f>
        <v>14455</v>
      </c>
      <c r="E24" s="8">
        <f>ROUND(+'[1]Cash flow statement'!E58/1000,0)</f>
        <v>14504</v>
      </c>
    </row>
    <row r="25" spans="2:5" ht="12.75">
      <c r="B25" t="s">
        <v>92</v>
      </c>
      <c r="C25" s="8">
        <f>ROUND(+'[1]Cash flow statement'!C59/1000,0)</f>
        <v>-370</v>
      </c>
      <c r="E25" s="8">
        <f>ROUND(+'[1]Cash flow statement'!E59/1000,0)</f>
        <v>-92</v>
      </c>
    </row>
    <row r="26" spans="3:5" ht="12.75">
      <c r="C26" s="8"/>
      <c r="E26" s="8"/>
    </row>
    <row r="27" spans="2:5" ht="19.5" customHeight="1" thickBot="1">
      <c r="B27" t="s">
        <v>93</v>
      </c>
      <c r="C27" s="16">
        <f>SUM(C23:C26)</f>
        <v>26623</v>
      </c>
      <c r="E27" s="16">
        <f>SUM(E23:E26)</f>
        <v>28000</v>
      </c>
    </row>
    <row r="28" spans="3:5" ht="19.5" customHeight="1" thickTop="1">
      <c r="C28" s="15"/>
      <c r="E28" s="15"/>
    </row>
    <row r="29" ht="12.75">
      <c r="C29" s="8"/>
    </row>
    <row r="30" spans="1:5" ht="12.75">
      <c r="A30" s="11" t="s">
        <v>97</v>
      </c>
      <c r="C30" s="22"/>
      <c r="E30" s="22"/>
    </row>
    <row r="31" spans="1:5" ht="12.75">
      <c r="A31" s="11" t="s">
        <v>96</v>
      </c>
      <c r="C31" s="22"/>
      <c r="E31" s="22"/>
    </row>
  </sheetData>
  <printOptions/>
  <pageMargins left="0.38" right="0.2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CRESCENDO DEVELOPMENT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CRESCENDO DEVELOPMENT SDN BHD</dc:creator>
  <cp:keywords/>
  <dc:description/>
  <cp:lastModifiedBy>Soo</cp:lastModifiedBy>
  <cp:lastPrinted>2003-06-30T07:59:19Z</cp:lastPrinted>
  <dcterms:created xsi:type="dcterms:W3CDTF">2003-06-26T06:36:42Z</dcterms:created>
  <dcterms:modified xsi:type="dcterms:W3CDTF">2003-06-30T09:22:14Z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